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https://10pearlsweb-my.sharepoint.com/personal/ghazanfar_ghori_10pearls_com/Documents/Fertz/"/>
    </mc:Choice>
  </mc:AlternateContent>
  <bookViews>
    <workbookView xWindow="0" yWindow="0" windowWidth="21600" windowHeight="10028" xr2:uid="{00000000-000D-0000-FFFF-FFFF00000000}"/>
  </bookViews>
  <sheets>
    <sheet name="MightyMacros" sheetId="2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C34" i="2"/>
  <c r="E34" i="2"/>
  <c r="I34" i="2"/>
  <c r="E42" i="2"/>
  <c r="I44" i="2"/>
  <c r="I5" i="2"/>
  <c r="I47" i="2"/>
  <c r="E21" i="2"/>
  <c r="E44" i="2"/>
  <c r="E5" i="2"/>
  <c r="E51" i="2"/>
  <c r="C44" i="2"/>
  <c r="C5" i="2"/>
  <c r="C51" i="2"/>
  <c r="I50" i="2"/>
  <c r="I53" i="2"/>
  <c r="H41" i="2"/>
  <c r="H11" i="2"/>
  <c r="H51" i="2"/>
  <c r="G41" i="2"/>
  <c r="G11" i="2"/>
  <c r="G51" i="2"/>
  <c r="G40" i="2"/>
  <c r="G10" i="2"/>
  <c r="F40" i="2"/>
  <c r="F10" i="2"/>
  <c r="D40" i="2"/>
  <c r="D10" i="2"/>
  <c r="J39" i="2"/>
  <c r="J9" i="2"/>
  <c r="H39" i="2"/>
  <c r="H9" i="2"/>
  <c r="L38" i="2"/>
  <c r="J38" i="2"/>
  <c r="L37" i="2"/>
  <c r="I37" i="2"/>
  <c r="G36" i="2"/>
  <c r="G4" i="2"/>
  <c r="G52" i="2"/>
  <c r="E36" i="2"/>
  <c r="E4" i="2"/>
  <c r="C36" i="2"/>
  <c r="C4" i="2"/>
  <c r="J35" i="2"/>
  <c r="E35" i="2"/>
  <c r="C35" i="2"/>
  <c r="F50" i="2"/>
  <c r="F53" i="2"/>
  <c r="F47" i="2"/>
  <c r="E18" i="2"/>
  <c r="H47" i="2"/>
  <c r="E20" i="2"/>
  <c r="H50" i="2"/>
  <c r="H53" i="2"/>
  <c r="G47" i="2"/>
  <c r="E19" i="2"/>
  <c r="G50" i="2"/>
  <c r="G53" i="2"/>
  <c r="C50" i="2"/>
  <c r="C53" i="2"/>
  <c r="C47" i="2"/>
  <c r="E15" i="2"/>
  <c r="J50" i="2"/>
  <c r="J53" i="2"/>
  <c r="J47" i="2"/>
  <c r="E22" i="2"/>
  <c r="E47" i="2"/>
  <c r="E17" i="2"/>
  <c r="E50" i="2"/>
  <c r="E53" i="2"/>
  <c r="D47" i="2"/>
  <c r="E16" i="2"/>
  <c r="D50" i="2"/>
  <c r="D53" i="2"/>
</calcChain>
</file>

<file path=xl/sharedStrings.xml><?xml version="1.0" encoding="utf-8"?>
<sst xmlns="http://schemas.openxmlformats.org/spreadsheetml/2006/main" count="68" uniqueCount="45">
  <si>
    <t>Ca</t>
  </si>
  <si>
    <t>N</t>
  </si>
  <si>
    <t>Ca(NO3)2.4H2O</t>
  </si>
  <si>
    <t>Mg(NO3)2.6H2O</t>
  </si>
  <si>
    <t>Mg</t>
  </si>
  <si>
    <t>KNO3</t>
  </si>
  <si>
    <t>K</t>
  </si>
  <si>
    <t>MgSO4.7H2O</t>
  </si>
  <si>
    <t>P</t>
  </si>
  <si>
    <t>KH2PO4</t>
  </si>
  <si>
    <t>S</t>
  </si>
  <si>
    <t>NO3</t>
  </si>
  <si>
    <t>PO4</t>
  </si>
  <si>
    <t>K2SO4</t>
  </si>
  <si>
    <t>ppm</t>
  </si>
  <si>
    <t>grams</t>
  </si>
  <si>
    <t>% NO3</t>
  </si>
  <si>
    <t>% PO4</t>
  </si>
  <si>
    <t>% K</t>
  </si>
  <si>
    <t>% S</t>
  </si>
  <si>
    <t>% Mg</t>
  </si>
  <si>
    <t>% Ca</t>
  </si>
  <si>
    <t>% N</t>
  </si>
  <si>
    <t>% P</t>
  </si>
  <si>
    <t>CaCl2.2H2O</t>
  </si>
  <si>
    <t>Solubility @ 20 C in g/L</t>
  </si>
  <si>
    <t>%Cl</t>
  </si>
  <si>
    <t>CL</t>
  </si>
  <si>
    <t>MgCl2.6H20</t>
  </si>
  <si>
    <t>B</t>
  </si>
  <si>
    <t>Total</t>
  </si>
  <si>
    <t>Liters</t>
  </si>
  <si>
    <t>H3BO3</t>
  </si>
  <si>
    <t>%B</t>
  </si>
  <si>
    <t>Stock Solution A</t>
  </si>
  <si>
    <t>Stock Solution B</t>
  </si>
  <si>
    <t>5Ca(NO3)2.NH4NO3.10H2O</t>
  </si>
  <si>
    <t>CH4N2O</t>
  </si>
  <si>
    <t>H20</t>
  </si>
  <si>
    <t>Tank size (gallons)</t>
  </si>
  <si>
    <t>Total (grams)</t>
  </si>
  <si>
    <t>Reccomended Dosage 3x / week</t>
  </si>
  <si>
    <t>Concentration in Stock Solution (ppm)</t>
  </si>
  <si>
    <t>Boring Stuff Below</t>
  </si>
  <si>
    <t>Dosing volume of stock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</si>
</sst>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2" fillId="0" borderId="7" xfId="0" applyFont="1" applyBorder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5" xfId="0" applyBorder="1"/>
    <xf numFmtId="10" fontId="0" fillId="0" borderId="8" xfId="1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/>
    <xf numFmtId="0" fontId="3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2" borderId="9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zoomScale="80" zoomScaleNormal="80" workbookViewId="0" xr3:uid="{AEA406A1-0E4B-5B11-9CD5-51D6E497D94C}">
      <selection activeCell="F18" sqref="F18"/>
    </sheetView>
  </sheetViews>
  <sheetFormatPr defaultRowHeight="15" x14ac:dyDescent="0.2"/>
  <cols>
    <col min="1" max="1" width="30.9375" bestFit="1" customWidth="1"/>
    <col min="2" max="2" width="12.23828125" bestFit="1" customWidth="1"/>
    <col min="3" max="3" width="10.22265625" bestFit="1" customWidth="1"/>
    <col min="4" max="4" width="10.76171875" bestFit="1" customWidth="1"/>
    <col min="5" max="6" width="9.28125" bestFit="1" customWidth="1"/>
    <col min="7" max="7" width="10.22265625" bestFit="1" customWidth="1"/>
    <col min="8" max="8" width="7.6640625" bestFit="1" customWidth="1"/>
    <col min="9" max="10" width="7.12890625" bestFit="1" customWidth="1"/>
    <col min="11" max="11" width="7.3984375" bestFit="1" customWidth="1"/>
    <col min="12" max="12" width="7.12890625" bestFit="1" customWidth="1"/>
    <col min="13" max="13" width="16.27734375" customWidth="1"/>
    <col min="14" max="14" width="13.31640625" customWidth="1"/>
    <col min="16" max="16" width="11.8359375" bestFit="1" customWidth="1"/>
  </cols>
  <sheetData>
    <row r="1" spans="1:17" s="1" customFormat="1" x14ac:dyDescent="0.2">
      <c r="A1" s="25"/>
      <c r="B1" s="26"/>
      <c r="C1" s="27" t="s">
        <v>11</v>
      </c>
      <c r="D1" s="27" t="s">
        <v>12</v>
      </c>
      <c r="E1" s="27" t="s">
        <v>1</v>
      </c>
      <c r="F1" s="27" t="s">
        <v>8</v>
      </c>
      <c r="G1" s="27" t="s">
        <v>6</v>
      </c>
      <c r="H1" s="27" t="s">
        <v>10</v>
      </c>
      <c r="I1" s="27" t="s">
        <v>0</v>
      </c>
      <c r="J1" s="27" t="s">
        <v>4</v>
      </c>
      <c r="K1" s="27"/>
      <c r="L1" s="27"/>
      <c r="M1" s="27"/>
      <c r="N1" s="28"/>
      <c r="O1"/>
      <c r="P1"/>
      <c r="Q1"/>
    </row>
    <row r="2" spans="1:17" ht="18.75" x14ac:dyDescent="0.25">
      <c r="A2" s="38" t="s">
        <v>34</v>
      </c>
      <c r="B2" s="35" t="s">
        <v>15</v>
      </c>
      <c r="C2" s="4"/>
      <c r="D2" s="4"/>
      <c r="E2" s="4"/>
      <c r="F2" s="4"/>
      <c r="G2" s="18"/>
      <c r="H2" s="18"/>
      <c r="I2" s="18"/>
      <c r="J2" s="18"/>
      <c r="K2" s="18"/>
      <c r="L2" s="18"/>
      <c r="M2" s="18"/>
      <c r="N2" s="29"/>
    </row>
    <row r="3" spans="1:17" ht="18.75" x14ac:dyDescent="0.25">
      <c r="A3" s="40" t="s">
        <v>38</v>
      </c>
      <c r="B3" s="36">
        <v>250</v>
      </c>
      <c r="C3" s="4"/>
      <c r="D3" s="4"/>
      <c r="E3" s="4"/>
      <c r="F3" s="4"/>
      <c r="G3" s="18"/>
      <c r="H3" s="18"/>
      <c r="I3" s="18"/>
      <c r="J3" s="18"/>
      <c r="K3" s="18"/>
      <c r="L3" s="18"/>
      <c r="M3" s="18"/>
      <c r="N3" s="29"/>
    </row>
    <row r="4" spans="1:17" ht="18.75" x14ac:dyDescent="0.25">
      <c r="A4" s="40" t="s">
        <v>5</v>
      </c>
      <c r="B4" s="35">
        <v>15</v>
      </c>
      <c r="C4" s="6">
        <f>C36*B4</f>
        <v>9.1991153593555897</v>
      </c>
      <c r="D4" s="6"/>
      <c r="E4" s="6">
        <f>B4*E36</f>
        <v>2.0781241345476698</v>
      </c>
      <c r="F4" s="6"/>
      <c r="G4" s="6">
        <f>B4*G36</f>
        <v>5.8007511137135133</v>
      </c>
      <c r="H4" s="6"/>
      <c r="I4" s="6"/>
      <c r="J4" s="6"/>
      <c r="K4" s="6"/>
      <c r="L4" s="6"/>
      <c r="M4" s="18"/>
      <c r="N4" s="29"/>
    </row>
    <row r="5" spans="1:17" ht="18.75" x14ac:dyDescent="0.25">
      <c r="A5" s="40" t="s">
        <v>36</v>
      </c>
      <c r="B5" s="35">
        <v>5</v>
      </c>
      <c r="C5" s="6">
        <f>C44*B5</f>
        <v>3.155755059616788</v>
      </c>
      <c r="D5" s="6"/>
      <c r="E5" s="6">
        <f>B5*E44</f>
        <v>0.71290015353932579</v>
      </c>
      <c r="F5" s="6"/>
      <c r="G5" s="6"/>
      <c r="H5" s="6"/>
      <c r="I5" s="6">
        <f>B5*I44</f>
        <v>0.92718615865927756</v>
      </c>
      <c r="J5" s="6"/>
      <c r="K5" s="6"/>
      <c r="L5" s="6"/>
      <c r="M5" s="18"/>
      <c r="N5" s="29"/>
    </row>
    <row r="6" spans="1:17" ht="18.75" x14ac:dyDescent="0.25">
      <c r="A6" s="40"/>
      <c r="B6" s="36"/>
      <c r="C6" s="18"/>
      <c r="D6" s="18"/>
      <c r="E6" s="18"/>
      <c r="F6" s="18"/>
      <c r="G6" s="18"/>
      <c r="H6" s="18"/>
      <c r="I6" s="18"/>
      <c r="J6" s="18"/>
      <c r="K6" s="6"/>
      <c r="L6" s="18"/>
      <c r="M6" s="18"/>
      <c r="N6" s="30"/>
      <c r="P6" s="1"/>
    </row>
    <row r="7" spans="1:17" ht="18.75" x14ac:dyDescent="0.25">
      <c r="A7" s="38" t="s">
        <v>35</v>
      </c>
      <c r="B7" s="35" t="s">
        <v>15</v>
      </c>
      <c r="C7" s="18"/>
      <c r="D7" s="18"/>
      <c r="E7" s="18"/>
      <c r="F7" s="18"/>
      <c r="G7" s="18"/>
      <c r="H7" s="18"/>
      <c r="I7" s="18"/>
      <c r="J7" s="18"/>
      <c r="K7" s="6"/>
      <c r="L7" s="18"/>
      <c r="M7" s="18"/>
      <c r="N7" s="30"/>
      <c r="P7" s="1"/>
    </row>
    <row r="8" spans="1:17" ht="18.75" x14ac:dyDescent="0.25">
      <c r="A8" s="40" t="s">
        <v>38</v>
      </c>
      <c r="B8" s="36">
        <v>250</v>
      </c>
      <c r="C8" s="18"/>
      <c r="D8" s="18"/>
      <c r="E8" s="18"/>
      <c r="F8" s="18"/>
      <c r="G8" s="18"/>
      <c r="H8" s="18"/>
      <c r="I8" s="18"/>
      <c r="J8" s="18"/>
      <c r="K8" s="6"/>
      <c r="L8" s="18"/>
      <c r="M8" s="18"/>
      <c r="N8" s="30"/>
      <c r="P8" s="1"/>
    </row>
    <row r="9" spans="1:17" ht="18.75" x14ac:dyDescent="0.25">
      <c r="A9" s="40" t="s">
        <v>7</v>
      </c>
      <c r="B9" s="35">
        <v>3</v>
      </c>
      <c r="C9" s="6"/>
      <c r="D9" s="6"/>
      <c r="E9" s="6"/>
      <c r="F9" s="6"/>
      <c r="G9" s="6"/>
      <c r="H9" s="6">
        <f>H39*B9</f>
        <v>0.39023004828173824</v>
      </c>
      <c r="I9" s="6"/>
      <c r="J9" s="6">
        <f>B9*J39</f>
        <v>0.29583722156854791</v>
      </c>
      <c r="K9" s="6"/>
      <c r="L9" s="6"/>
      <c r="M9" s="18"/>
      <c r="N9" s="29"/>
    </row>
    <row r="10" spans="1:17" ht="18.75" x14ac:dyDescent="0.25">
      <c r="A10" s="40" t="s">
        <v>9</v>
      </c>
      <c r="B10" s="35">
        <v>2</v>
      </c>
      <c r="C10" s="6"/>
      <c r="D10" s="6">
        <f>D40*B10</f>
        <v>1.3957350498949193</v>
      </c>
      <c r="E10" s="6"/>
      <c r="F10" s="6">
        <f>B10*F40</f>
        <v>0.45520864744352835</v>
      </c>
      <c r="G10" s="6">
        <f>B10*G40</f>
        <v>0.57461164263774378</v>
      </c>
      <c r="H10" s="6"/>
      <c r="I10" s="6"/>
      <c r="J10" s="6"/>
      <c r="K10" s="6"/>
      <c r="L10" s="6"/>
      <c r="M10" s="18"/>
      <c r="N10" s="29"/>
    </row>
    <row r="11" spans="1:17" ht="18.75" x14ac:dyDescent="0.25">
      <c r="A11" s="40" t="s">
        <v>13</v>
      </c>
      <c r="B11" s="35">
        <v>14</v>
      </c>
      <c r="C11" s="31"/>
      <c r="D11" s="31"/>
      <c r="E11" s="31"/>
      <c r="F11" s="31"/>
      <c r="G11" s="31">
        <f>G41*B11</f>
        <v>6.2823291766852796</v>
      </c>
      <c r="H11" s="31">
        <f>H41*B11</f>
        <v>2.5757062762898908</v>
      </c>
      <c r="I11" s="31"/>
      <c r="J11" s="31"/>
      <c r="K11" s="31"/>
      <c r="L11" s="31"/>
      <c r="M11" s="32"/>
      <c r="N11" s="33"/>
    </row>
    <row r="14" spans="1:17" ht="18.75" x14ac:dyDescent="0.25">
      <c r="E14" s="41" t="s">
        <v>14</v>
      </c>
    </row>
    <row r="15" spans="1:17" ht="18.75" x14ac:dyDescent="0.25">
      <c r="A15" s="39" t="s">
        <v>39</v>
      </c>
      <c r="B15" s="39">
        <v>75</v>
      </c>
      <c r="D15" s="42" t="s">
        <v>11</v>
      </c>
      <c r="E15" s="43">
        <f>(($B$18/$B$3)*(C47))*1000/$B$16</f>
        <v>13.055252053513229</v>
      </c>
    </row>
    <row r="16" spans="1:17" ht="18.75" x14ac:dyDescent="0.25">
      <c r="A16" s="39" t="s">
        <v>31</v>
      </c>
      <c r="B16" s="44">
        <f>B15*3.78541</f>
        <v>283.90575000000001</v>
      </c>
      <c r="D16" s="42" t="s">
        <v>12</v>
      </c>
      <c r="E16" s="43">
        <f>(($B$18/$B$3)*(D47))*1000/$B$16</f>
        <v>1.4748574657909388</v>
      </c>
    </row>
    <row r="17" spans="1:14" ht="18.75" x14ac:dyDescent="0.25">
      <c r="A17" s="39"/>
      <c r="B17" s="39"/>
      <c r="D17" s="42" t="s">
        <v>1</v>
      </c>
      <c r="E17" s="43">
        <f>(($B$18/$B$3)*(E47))*1000/$B$16</f>
        <v>2.9492438473898419</v>
      </c>
    </row>
    <row r="18" spans="1:14" ht="18.75" x14ac:dyDescent="0.25">
      <c r="A18" s="39" t="s">
        <v>44</v>
      </c>
      <c r="B18" s="37">
        <v>75</v>
      </c>
      <c r="D18" s="42" t="s">
        <v>8</v>
      </c>
      <c r="E18" s="43">
        <f>(($B$18/$B$3)*(F47))*1000/$B$16</f>
        <v>0.48101383727895081</v>
      </c>
    </row>
    <row r="19" spans="1:14" ht="18.75" x14ac:dyDescent="0.25">
      <c r="A19" s="39"/>
      <c r="B19" s="39"/>
      <c r="D19" s="42" t="s">
        <v>6</v>
      </c>
      <c r="E19" s="43">
        <f>(($B$18/$B$3)*(G47))*1000/$B$16</f>
        <v>13.375240127792273</v>
      </c>
    </row>
    <row r="20" spans="1:14" ht="18.75" x14ac:dyDescent="0.25">
      <c r="A20" s="39"/>
      <c r="B20" s="39"/>
      <c r="D20" s="42" t="s">
        <v>10</v>
      </c>
      <c r="E20" s="43">
        <f>(($B$18/$B$3)*(H47))*1000/$B$16</f>
        <v>3.1340714211370808</v>
      </c>
    </row>
    <row r="21" spans="1:14" ht="18.75" x14ac:dyDescent="0.25">
      <c r="A21" s="39" t="s">
        <v>41</v>
      </c>
      <c r="B21" s="39"/>
      <c r="D21" s="42" t="s">
        <v>0</v>
      </c>
      <c r="E21" s="43">
        <f>(($B$18/$B$3)*(I47))*1000/$B$16</f>
        <v>0.97974714354247239</v>
      </c>
    </row>
    <row r="22" spans="1:14" ht="18.75" x14ac:dyDescent="0.25">
      <c r="D22" s="42" t="s">
        <v>4</v>
      </c>
      <c r="E22" s="43">
        <f>(($B$18/$B$3)*(J47))*1000/$B$16</f>
        <v>0.31260785126953</v>
      </c>
    </row>
    <row r="28" spans="1:14" x14ac:dyDescent="0.2">
      <c r="A28" s="49" t="s">
        <v>43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.75" thickBot="1" x14ac:dyDescent="0.25">
      <c r="M29" s="50"/>
      <c r="N29" s="50"/>
    </row>
    <row r="30" spans="1:14" x14ac:dyDescent="0.2">
      <c r="A30" s="8"/>
      <c r="B30" s="7"/>
      <c r="C30" s="9" t="s">
        <v>11</v>
      </c>
      <c r="D30" s="9" t="s">
        <v>12</v>
      </c>
      <c r="E30" s="9" t="s">
        <v>1</v>
      </c>
      <c r="F30" s="9" t="s">
        <v>8</v>
      </c>
      <c r="G30" s="9" t="s">
        <v>6</v>
      </c>
      <c r="H30" s="9" t="s">
        <v>10</v>
      </c>
      <c r="I30" s="9" t="s">
        <v>0</v>
      </c>
      <c r="J30" s="9" t="s">
        <v>4</v>
      </c>
      <c r="K30" s="9" t="s">
        <v>29</v>
      </c>
      <c r="L30" s="9" t="s">
        <v>27</v>
      </c>
      <c r="M30" s="51" t="s">
        <v>25</v>
      </c>
      <c r="N30" s="52"/>
    </row>
    <row r="31" spans="1:14" x14ac:dyDescent="0.2">
      <c r="A31" s="10"/>
      <c r="B31" s="4"/>
      <c r="C31" s="17">
        <v>62.003999999999998</v>
      </c>
      <c r="D31" s="17">
        <v>94.97</v>
      </c>
      <c r="E31" s="17">
        <v>14.007</v>
      </c>
      <c r="F31" s="17">
        <v>30.973761998000001</v>
      </c>
      <c r="G31" s="17">
        <v>39.098300000000002</v>
      </c>
      <c r="H31" s="17">
        <v>32.06</v>
      </c>
      <c r="I31" s="17">
        <v>40.078000000000003</v>
      </c>
      <c r="J31" s="17">
        <v>24.305</v>
      </c>
      <c r="K31" s="17">
        <v>10.81</v>
      </c>
      <c r="L31" s="17">
        <v>35.450000000000003</v>
      </c>
      <c r="M31" s="53"/>
      <c r="N31" s="54"/>
    </row>
    <row r="32" spans="1:14" x14ac:dyDescent="0.2">
      <c r="A32" s="10"/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53"/>
      <c r="N32" s="54"/>
    </row>
    <row r="33" spans="1:14" x14ac:dyDescent="0.2">
      <c r="A33" s="10"/>
      <c r="B33" s="4"/>
      <c r="C33" s="11" t="s">
        <v>16</v>
      </c>
      <c r="D33" s="11" t="s">
        <v>17</v>
      </c>
      <c r="E33" s="11" t="s">
        <v>22</v>
      </c>
      <c r="F33" s="11" t="s">
        <v>23</v>
      </c>
      <c r="G33" s="11" t="s">
        <v>18</v>
      </c>
      <c r="H33" s="11" t="s">
        <v>19</v>
      </c>
      <c r="I33" s="11" t="s">
        <v>21</v>
      </c>
      <c r="J33" s="11" t="s">
        <v>20</v>
      </c>
      <c r="K33" s="11" t="s">
        <v>33</v>
      </c>
      <c r="L33" s="11" t="s">
        <v>26</v>
      </c>
      <c r="M33" s="53"/>
      <c r="N33" s="54"/>
    </row>
    <row r="34" spans="1:14" x14ac:dyDescent="0.2">
      <c r="A34" s="10" t="s">
        <v>2</v>
      </c>
      <c r="B34" s="5">
        <v>238.1489</v>
      </c>
      <c r="C34" s="12">
        <f>(C31*2)/$B$34</f>
        <v>0.52071624097360936</v>
      </c>
      <c r="D34" s="13"/>
      <c r="E34" s="12">
        <f>(E31*2)/$B$34</f>
        <v>0.11763228803492269</v>
      </c>
      <c r="F34" s="5"/>
      <c r="G34" s="13"/>
      <c r="H34" s="13"/>
      <c r="I34" s="12">
        <f>(I31)/$B$34</f>
        <v>0.16828967087397845</v>
      </c>
      <c r="J34" s="13"/>
      <c r="K34" s="13"/>
      <c r="L34" s="13"/>
      <c r="M34" s="45">
        <v>1290</v>
      </c>
      <c r="N34" s="46"/>
    </row>
    <row r="35" spans="1:14" x14ac:dyDescent="0.2">
      <c r="A35" s="10" t="s">
        <v>3</v>
      </c>
      <c r="B35" s="5">
        <v>256.41000000000003</v>
      </c>
      <c r="C35" s="12">
        <f>(C31*2)/$B$35</f>
        <v>0.48363168363168357</v>
      </c>
      <c r="D35" s="5"/>
      <c r="E35" s="12">
        <f>(E31*2)/$B$35</f>
        <v>0.10925470925470925</v>
      </c>
      <c r="F35" s="5"/>
      <c r="G35" s="5"/>
      <c r="H35" s="5"/>
      <c r="I35" s="5"/>
      <c r="J35" s="12">
        <f>(J31)/$B$35</f>
        <v>9.4789594789594783E-2</v>
      </c>
      <c r="K35" s="12"/>
      <c r="L35" s="12"/>
      <c r="M35" s="45">
        <v>1250</v>
      </c>
      <c r="N35" s="46"/>
    </row>
    <row r="36" spans="1:14" x14ac:dyDescent="0.2">
      <c r="A36" s="10" t="s">
        <v>5</v>
      </c>
      <c r="B36" s="5">
        <v>101.1032</v>
      </c>
      <c r="C36" s="12">
        <f>(C31)/$B$36</f>
        <v>0.61327435729037261</v>
      </c>
      <c r="D36" s="5"/>
      <c r="E36" s="12">
        <f>(E31)/$B$36</f>
        <v>0.13854160896984466</v>
      </c>
      <c r="F36" s="5"/>
      <c r="G36" s="12">
        <f>(G31)/$B$36</f>
        <v>0.38671674091423419</v>
      </c>
      <c r="H36" s="5"/>
      <c r="I36" s="5"/>
      <c r="J36" s="14"/>
      <c r="K36" s="14"/>
      <c r="L36" s="14"/>
      <c r="M36" s="45">
        <v>317</v>
      </c>
      <c r="N36" s="46"/>
    </row>
    <row r="37" spans="1:14" x14ac:dyDescent="0.2">
      <c r="A37" s="10" t="s">
        <v>24</v>
      </c>
      <c r="B37" s="5">
        <v>147.0146</v>
      </c>
      <c r="C37" s="5"/>
      <c r="D37" s="5"/>
      <c r="E37" s="5"/>
      <c r="F37" s="5"/>
      <c r="G37" s="5"/>
      <c r="H37" s="5"/>
      <c r="I37" s="12">
        <f>I31/$B$37</f>
        <v>0.27261237999491211</v>
      </c>
      <c r="J37" s="5"/>
      <c r="K37" s="5"/>
      <c r="L37" s="12">
        <f>L31*2/$B$37</f>
        <v>0.48226502673884092</v>
      </c>
      <c r="M37" s="45">
        <v>908</v>
      </c>
      <c r="N37" s="46"/>
    </row>
    <row r="38" spans="1:14" x14ac:dyDescent="0.2">
      <c r="A38" s="10" t="s">
        <v>28</v>
      </c>
      <c r="B38" s="5">
        <v>203.3</v>
      </c>
      <c r="C38" s="5"/>
      <c r="D38" s="5"/>
      <c r="E38" s="5"/>
      <c r="F38" s="5"/>
      <c r="G38" s="5"/>
      <c r="H38" s="5"/>
      <c r="I38" s="12"/>
      <c r="J38" s="12">
        <f>(J31)/$B$38</f>
        <v>0.11955238563698967</v>
      </c>
      <c r="K38" s="12"/>
      <c r="L38" s="12">
        <f>L31*2/$B$38</f>
        <v>0.34874569601574029</v>
      </c>
      <c r="M38" s="45">
        <v>543</v>
      </c>
      <c r="N38" s="46"/>
    </row>
    <row r="39" spans="1:14" x14ac:dyDescent="0.2">
      <c r="A39" s="10" t="s">
        <v>7</v>
      </c>
      <c r="B39" s="5">
        <v>246.47</v>
      </c>
      <c r="C39" s="5"/>
      <c r="D39" s="5"/>
      <c r="E39" s="5"/>
      <c r="F39" s="5"/>
      <c r="G39" s="14"/>
      <c r="H39" s="12">
        <f>(H31)/$B$39</f>
        <v>0.1300766827605794</v>
      </c>
      <c r="I39" s="5"/>
      <c r="J39" s="12">
        <f>(J31)/$B$39</f>
        <v>9.8612407189515972E-2</v>
      </c>
      <c r="K39" s="12"/>
      <c r="L39" s="12"/>
      <c r="M39" s="45">
        <v>710</v>
      </c>
      <c r="N39" s="46"/>
    </row>
    <row r="40" spans="1:14" x14ac:dyDescent="0.2">
      <c r="A40" s="10" t="s">
        <v>9</v>
      </c>
      <c r="B40" s="5">
        <v>136.08600000000001</v>
      </c>
      <c r="C40" s="5"/>
      <c r="D40" s="12">
        <f>(D31)/$B$40</f>
        <v>0.69786752494745963</v>
      </c>
      <c r="E40" s="5"/>
      <c r="F40" s="12">
        <f>(F31)/$B$40</f>
        <v>0.22760432372176417</v>
      </c>
      <c r="G40" s="12">
        <f>(G31)/$B$40</f>
        <v>0.28730582131887189</v>
      </c>
      <c r="H40" s="5"/>
      <c r="I40" s="5"/>
      <c r="J40" s="5"/>
      <c r="K40" s="5"/>
      <c r="L40" s="5"/>
      <c r="M40" s="45">
        <v>226</v>
      </c>
      <c r="N40" s="46"/>
    </row>
    <row r="41" spans="1:14" x14ac:dyDescent="0.2">
      <c r="A41" s="10" t="s">
        <v>13</v>
      </c>
      <c r="B41" s="18">
        <v>174.25899999999999</v>
      </c>
      <c r="C41" s="18"/>
      <c r="D41" s="12"/>
      <c r="E41" s="18"/>
      <c r="F41" s="12"/>
      <c r="G41" s="12">
        <f>(G31*2)/$B$41</f>
        <v>0.44873779833466282</v>
      </c>
      <c r="H41" s="18">
        <f>(H31)/$B$41</f>
        <v>0.1839790197349922</v>
      </c>
      <c r="I41" s="18"/>
      <c r="J41" s="18"/>
      <c r="K41" s="18"/>
      <c r="L41" s="18"/>
      <c r="M41" s="45">
        <v>111</v>
      </c>
      <c r="N41" s="46"/>
    </row>
    <row r="42" spans="1:14" x14ac:dyDescent="0.2">
      <c r="A42" s="10" t="s">
        <v>37</v>
      </c>
      <c r="B42" s="18">
        <v>60.06</v>
      </c>
      <c r="C42" s="18"/>
      <c r="D42" s="18"/>
      <c r="E42" s="12">
        <f>2*E31/B42</f>
        <v>0.46643356643356643</v>
      </c>
      <c r="F42" s="18"/>
      <c r="G42" s="12"/>
      <c r="H42" s="12"/>
      <c r="I42" s="18"/>
      <c r="J42" s="18"/>
      <c r="K42" s="18"/>
      <c r="L42" s="18"/>
      <c r="M42" s="45">
        <v>1079</v>
      </c>
      <c r="N42" s="46"/>
    </row>
    <row r="43" spans="1:14" x14ac:dyDescent="0.2">
      <c r="A43" s="10" t="s">
        <v>32</v>
      </c>
      <c r="B43" s="18">
        <v>61.83</v>
      </c>
      <c r="C43" s="18"/>
      <c r="D43" s="18"/>
      <c r="E43" s="18"/>
      <c r="F43" s="18"/>
      <c r="G43" s="12"/>
      <c r="H43" s="12"/>
      <c r="I43" s="18"/>
      <c r="J43" s="18"/>
      <c r="K43" s="18"/>
      <c r="L43" s="18"/>
      <c r="M43" s="45">
        <v>47.2</v>
      </c>
      <c r="N43" s="46"/>
    </row>
    <row r="44" spans="1:14" ht="15.75" thickBot="1" x14ac:dyDescent="0.25">
      <c r="A44" s="15" t="s">
        <v>36</v>
      </c>
      <c r="B44" s="19">
        <v>1080.6351999999999</v>
      </c>
      <c r="C44" s="16">
        <f>(11*C31)/$B$44</f>
        <v>0.63115101192335765</v>
      </c>
      <c r="D44" s="19"/>
      <c r="E44" s="16">
        <f>11*E31/$B$44</f>
        <v>0.14258003070786515</v>
      </c>
      <c r="F44" s="19"/>
      <c r="G44" s="16"/>
      <c r="H44" s="16"/>
      <c r="I44" s="16">
        <f>5*I31/$B$44</f>
        <v>0.1854372317318555</v>
      </c>
      <c r="J44" s="19"/>
      <c r="K44" s="16"/>
      <c r="L44" s="19"/>
      <c r="M44" s="47">
        <v>1000</v>
      </c>
      <c r="N44" s="48"/>
    </row>
    <row r="45" spans="1:14" x14ac:dyDescent="0.2">
      <c r="B45" s="3"/>
      <c r="C45" s="3"/>
      <c r="D45" s="3"/>
      <c r="E45" s="3"/>
      <c r="F45" s="3"/>
      <c r="G45" s="2"/>
      <c r="H45" s="2"/>
      <c r="I45" s="3"/>
      <c r="J45" s="3"/>
      <c r="K45" s="2"/>
      <c r="L45" s="3"/>
      <c r="M45" s="3"/>
      <c r="N45" s="3"/>
    </row>
    <row r="46" spans="1:14" x14ac:dyDescent="0.2">
      <c r="A46" s="34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18"/>
      <c r="N46" s="18"/>
    </row>
    <row r="47" spans="1:14" x14ac:dyDescent="0.2">
      <c r="A47" s="20" t="s">
        <v>40</v>
      </c>
      <c r="B47" s="21"/>
      <c r="C47" s="6">
        <f>SUM(C4:C11)</f>
        <v>12.354870418972379</v>
      </c>
      <c r="D47" s="6">
        <f>SUM(D4:D11)</f>
        <v>1.3957350498949193</v>
      </c>
      <c r="E47" s="6">
        <f>SUM(E4:E11)</f>
        <v>2.7910242880869953</v>
      </c>
      <c r="F47" s="6">
        <f>SUM(F4:F11)</f>
        <v>0.45520864744352835</v>
      </c>
      <c r="G47" s="6">
        <f>SUM(G4:G11)</f>
        <v>12.657691933036537</v>
      </c>
      <c r="H47" s="6">
        <f>SUM(H4:H11)</f>
        <v>2.9659363245716293</v>
      </c>
      <c r="I47" s="6">
        <f>SUM(I4:I11)</f>
        <v>0.92718615865927756</v>
      </c>
      <c r="J47" s="6">
        <f>SUM(J4:J11)</f>
        <v>0.29583722156854791</v>
      </c>
      <c r="K47" s="6"/>
      <c r="L47" s="6"/>
      <c r="M47" s="18"/>
      <c r="N47" s="22"/>
    </row>
    <row r="48" spans="1:14" x14ac:dyDescent="0.2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18"/>
      <c r="N48" s="22"/>
    </row>
    <row r="49" spans="1:10" x14ac:dyDescent="0.2">
      <c r="A49" s="20" t="s">
        <v>42</v>
      </c>
      <c r="B49" s="21"/>
      <c r="C49" s="6"/>
      <c r="D49" s="6"/>
      <c r="E49" s="18"/>
      <c r="F49" s="22"/>
    </row>
    <row r="50" spans="1:10" x14ac:dyDescent="0.2">
      <c r="A50" s="20"/>
      <c r="C50" s="23">
        <f>((1000/$B$3)*C4)*1000</f>
        <v>36796.46143742236</v>
      </c>
      <c r="D50" s="23">
        <f>((1000/$B$8)*D10)*1000</f>
        <v>5582.940199579677</v>
      </c>
      <c r="E50" s="23">
        <f>((1000/$B$3)*E4)*1000</f>
        <v>8312.4965381906786</v>
      </c>
      <c r="F50" s="23">
        <f>((1000/$B$8)*F10)*1000</f>
        <v>1820.8345897741133</v>
      </c>
      <c r="G50" s="23">
        <f>((1000/$B$8)*G10)*1000</f>
        <v>2298.4465705509751</v>
      </c>
      <c r="H50" s="23">
        <f>((1000/$B$8)*H9)*1000</f>
        <v>1560.9201931269529</v>
      </c>
      <c r="I50" s="23">
        <f>((1000/$B$3)*I5)*1000</f>
        <v>3708.7446346371103</v>
      </c>
      <c r="J50" s="23">
        <f>((1000/$B$8)*J9)*1000</f>
        <v>1183.3488862741917</v>
      </c>
    </row>
    <row r="51" spans="1:10" x14ac:dyDescent="0.2">
      <c r="C51" s="23">
        <f>((1000/$B$3)*C5)*1000</f>
        <v>12623.020238467152</v>
      </c>
      <c r="D51" s="23"/>
      <c r="E51" s="23">
        <f>((1000/$B$3)*E5)*1000</f>
        <v>2851.600614157303</v>
      </c>
      <c r="F51" s="23"/>
      <c r="G51" s="23">
        <f>((1000/$B$8)*G11)*1000</f>
        <v>25129.31670674112</v>
      </c>
      <c r="H51" s="23">
        <f>((1000/$B$8)*H11)*1000</f>
        <v>10302.825105159563</v>
      </c>
      <c r="J51" s="23"/>
    </row>
    <row r="52" spans="1:10" x14ac:dyDescent="0.2">
      <c r="C52" s="23"/>
      <c r="D52" s="23"/>
      <c r="E52" s="23"/>
      <c r="F52" s="23"/>
      <c r="G52" s="23">
        <f>((1000/$B$3)*G4)*1000</f>
        <v>23203.004454854054</v>
      </c>
      <c r="H52" s="23"/>
      <c r="J52" s="23"/>
    </row>
    <row r="53" spans="1:10" x14ac:dyDescent="0.2">
      <c r="A53" s="1" t="s">
        <v>30</v>
      </c>
      <c r="C53" s="24">
        <f>SUM(C50:C51)</f>
        <v>49419.48167588951</v>
      </c>
      <c r="D53" s="24">
        <f t="shared" ref="D53:J53" si="0">SUM(D50:D51)</f>
        <v>5582.940199579677</v>
      </c>
      <c r="E53" s="24">
        <f t="shared" si="0"/>
        <v>11164.097152347982</v>
      </c>
      <c r="F53" s="24">
        <f t="shared" si="0"/>
        <v>1820.8345897741133</v>
      </c>
      <c r="G53" s="24">
        <f>SUM(G50:G52)</f>
        <v>50630.767732146152</v>
      </c>
      <c r="H53" s="24">
        <f t="shared" si="0"/>
        <v>11863.745298286516</v>
      </c>
      <c r="I53" s="24">
        <f t="shared" si="0"/>
        <v>3708.7446346371103</v>
      </c>
      <c r="J53" s="24">
        <f t="shared" si="0"/>
        <v>1183.3488862741917</v>
      </c>
    </row>
  </sheetData>
  <mergeCells count="17">
    <mergeCell ref="M44:N44"/>
    <mergeCell ref="M43:N43"/>
    <mergeCell ref="M42:N42"/>
    <mergeCell ref="A28:N28"/>
    <mergeCell ref="M34:N34"/>
    <mergeCell ref="M29:N29"/>
    <mergeCell ref="M30:N30"/>
    <mergeCell ref="M31:N31"/>
    <mergeCell ref="M32:N32"/>
    <mergeCell ref="M33:N33"/>
    <mergeCell ref="M41:N41"/>
    <mergeCell ref="M35:N35"/>
    <mergeCell ref="M36:N36"/>
    <mergeCell ref="M37:N37"/>
    <mergeCell ref="M38:N38"/>
    <mergeCell ref="M39:N39"/>
    <mergeCell ref="M40:N40"/>
  </mergeCells>
  <pageMargins left="0.7" right="0.7" top="0.75" bottom="0.75" header="0.3" footer="0.3"/>
  <pageSetup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MightyMacros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Ghazanfar Ghori</dc:creator>
  <cp:lastModifiedBy>Ghazanfar Ghori</cp:lastModifiedBy>
  <cp:lastPrinted>2015-12-06T15:35:22Z</cp:lastPrinted>
  <dcterms:created xsi:type="dcterms:W3CDTF">2015-04-14T14:33:36Z</dcterms:created>
  <dcterms:modified xsi:type="dcterms:W3CDTF">2017-10-29T18:06:39Z</dcterms:modified>
</cp:coreProperties>
</file>